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aarijanwer/Downloads/"/>
    </mc:Choice>
  </mc:AlternateContent>
  <xr:revisionPtr revIDLastSave="0" documentId="13_ncr:1_{3C5178E9-F019-A44B-B0A5-42F10FF8BC0B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15" i="1"/>
  <c r="B51" i="1" s="1"/>
  <c r="B52" i="1" s="1"/>
  <c r="B13" i="1"/>
  <c r="B12" i="1"/>
  <c r="B35" i="1" l="1"/>
  <c r="B63" i="1"/>
  <c r="B34" i="1"/>
  <c r="B62" i="1"/>
  <c r="B42" i="1"/>
  <c r="B43" i="1" s="1"/>
  <c r="B44" i="1" s="1"/>
  <c r="B53" i="1"/>
  <c r="B24" i="1"/>
  <c r="B26" i="1" s="1"/>
  <c r="B67" i="1" l="1"/>
  <c r="B69" i="1" s="1"/>
  <c r="B66" i="1"/>
  <c r="D69" i="1" l="1"/>
</calcChain>
</file>

<file path=xl/sharedStrings.xml><?xml version="1.0" encoding="utf-8"?>
<sst xmlns="http://schemas.openxmlformats.org/spreadsheetml/2006/main" count="73" uniqueCount="61">
  <si>
    <t>Zakat Calculator for Canadians</t>
  </si>
  <si>
    <t>Gold and Silver</t>
  </si>
  <si>
    <t>Gold from Jewelry (oz) 💍</t>
  </si>
  <si>
    <t>Include in Zakat?</t>
  </si>
  <si>
    <t>Gold for Investment (oz) 📈</t>
  </si>
  <si>
    <t>Silver from Jewelry (oz) 💍</t>
  </si>
  <si>
    <t>Silver for Investment (oz) 📈</t>
  </si>
  <si>
    <t>Spot price of Gold (per oz)</t>
  </si>
  <si>
    <t>Spot price of Silver (per oz)</t>
  </si>
  <si>
    <t>Value of gold (CAD)</t>
  </si>
  <si>
    <t>Value of silver (CAD)</t>
  </si>
  <si>
    <t>Cash and Loans</t>
  </si>
  <si>
    <t>USD:CAD</t>
  </si>
  <si>
    <t>Account balance - Checking (CAD)</t>
  </si>
  <si>
    <t>Account balance - Savings and others (CAD)</t>
  </si>
  <si>
    <t>Account balances (USD)</t>
  </si>
  <si>
    <t>Loans receivable (money owed to you) (CAD)</t>
  </si>
  <si>
    <t>Loans receivable (money owed to you) (USD)</t>
  </si>
  <si>
    <t>Monthly loan payments - principal only, no interest (CAD)</t>
  </si>
  <si>
    <t>&lt;- Add the sum of all monthly loan payment amounts here (principal only)</t>
  </si>
  <si>
    <t>Personal loans payable (money you owe) (CAD)</t>
  </si>
  <si>
    <t>&lt;- Add lump sum loan amounts and any bills that were incurred in the Zakat year but will be paid later</t>
  </si>
  <si>
    <t>Total cash (combined in CAD)</t>
  </si>
  <si>
    <t>Total liabilities (CAD)</t>
  </si>
  <si>
    <t>Net cash (combined in CAD)</t>
  </si>
  <si>
    <t>Investments</t>
  </si>
  <si>
    <t>Zakat % on Equities</t>
  </si>
  <si>
    <t>TFSA</t>
  </si>
  <si>
    <t>Cash holdings (CAD)</t>
  </si>
  <si>
    <t>Cash holdings (USD)</t>
  </si>
  <si>
    <t>Stocks/ETFs/Mutual Funds holdings (CAD)</t>
  </si>
  <si>
    <t>Stocks/ETFs/Mutual Funds holdings (USD)</t>
  </si>
  <si>
    <t>Total Value of TFSAs (CAD, combined USD and CAD)</t>
  </si>
  <si>
    <t>Zakat Liable TFSAs (CAD, combined USD and CAD)</t>
  </si>
  <si>
    <t>RRSPs</t>
  </si>
  <si>
    <t>Total Value of RRSPs (CAD, combined USD and CAD)</t>
  </si>
  <si>
    <t>RRSP Withholding Tax (CAD, combined USD and CAD)</t>
  </si>
  <si>
    <t>Zakat Liable RRSPs (CAD, combined USD and CAD)</t>
  </si>
  <si>
    <t>RESP</t>
  </si>
  <si>
    <t>% of Grants</t>
  </si>
  <si>
    <t>Total Value of RESPs (CAD, combined USD and CAD)</t>
  </si>
  <si>
    <t>Estimated Government Grants (CAD)</t>
  </si>
  <si>
    <t>Zakat Liable RESPs (CAD, combined USD and CAD)</t>
  </si>
  <si>
    <t>Non-Registered Accounts, Vested Options, etc.</t>
  </si>
  <si>
    <t>Crypto holdings (CAD)</t>
  </si>
  <si>
    <t>Crypto holdings (USD)</t>
  </si>
  <si>
    <t>Cash value of Vested Options (CAD)</t>
  </si>
  <si>
    <t>Cash value of Vested Options (USD)</t>
  </si>
  <si>
    <t>Total Value (CAD, combined USD and CAD)</t>
  </si>
  <si>
    <t>Zakat Liable (CAD, combined USD and CAD)</t>
  </si>
  <si>
    <t>Totals</t>
  </si>
  <si>
    <t>Total Assets (CAD)</t>
  </si>
  <si>
    <t>Zakat Liable Assets (CAD)</t>
  </si>
  <si>
    <t>Nisab - 85g of Gold (CAD)</t>
  </si>
  <si>
    <t>Zakat Due</t>
  </si>
  <si>
    <t xml:space="preserve">Get value from here: </t>
  </si>
  <si>
    <t>https://zakatapi.vercel.app/api/gold</t>
  </si>
  <si>
    <t>Get value from here:</t>
  </si>
  <si>
    <t>https://zakatapi.vercel.app/api/silver</t>
  </si>
  <si>
    <t>https://zakatapi.vercel.app/api/nisab</t>
  </si>
  <si>
    <t>Get value from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</si>
</sst>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980000"/>
      <name val="Arial"/>
      <family val="2"/>
      <scheme val="minor"/>
    </font>
    <font>
      <b/>
      <sz val="10"/>
      <color rgb="FF98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6" fillId="0" borderId="1" xfId="0" applyFont="1" applyBorder="1"/>
    <xf numFmtId="164" fontId="4" fillId="0" borderId="2" xfId="0" applyNumberFormat="1" applyFont="1" applyBorder="1"/>
    <xf numFmtId="0" fontId="6" fillId="0" borderId="3" xfId="0" applyFont="1" applyBorder="1"/>
    <xf numFmtId="164" fontId="4" fillId="0" borderId="4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3" fillId="0" borderId="1" xfId="0" applyFont="1" applyBorder="1"/>
    <xf numFmtId="0" fontId="8" fillId="0" borderId="5" xfId="0" applyFont="1" applyBorder="1"/>
    <xf numFmtId="164" fontId="7" fillId="0" borderId="6" xfId="0" applyNumberFormat="1" applyFont="1" applyBorder="1"/>
    <xf numFmtId="0" fontId="3" fillId="0" borderId="3" xfId="0" applyFont="1" applyBorder="1"/>
    <xf numFmtId="9" fontId="4" fillId="0" borderId="0" xfId="0" applyNumberFormat="1" applyFont="1"/>
    <xf numFmtId="0" fontId="3" fillId="0" borderId="5" xfId="0" applyFont="1" applyBorder="1"/>
    <xf numFmtId="10" fontId="4" fillId="0" borderId="6" xfId="0" applyNumberFormat="1" applyFont="1" applyBorder="1"/>
    <xf numFmtId="10" fontId="4" fillId="0" borderId="0" xfId="0" applyNumberFormat="1" applyFont="1"/>
    <xf numFmtId="164" fontId="4" fillId="0" borderId="6" xfId="0" applyNumberFormat="1" applyFont="1" applyBorder="1"/>
    <xf numFmtId="0" fontId="11" fillId="0" borderId="0" xfId="0" applyFont="1"/>
    <xf numFmtId="0" fontId="9" fillId="0" borderId="0" xfId="0" applyFont="1"/>
    <xf numFmtId="0" fontId="0" fillId="0" borderId="0" xfId="0"/>
    <xf numFmtId="0" fontId="5" fillId="0" borderId="1" xfId="0" applyFont="1" applyBorder="1"/>
    <xf numFmtId="0" fontId="10" fillId="0" borderId="2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1"/>
  </cellXfs>
  <cellStyles count="2">
    <cellStyle name="Hyperlink" xfId="1" builtinId="8"/>
    <cellStyle name="Normal" xfId="0" builtinId="0"/>
  </cellStyles>
  <dxfs count="1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none"/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atapi.vercel.app/api/nisab" TargetMode="External"/><Relationship Id="rId2" Type="http://schemas.openxmlformats.org/officeDocument/2006/relationships/hyperlink" Target="https://zakatapi.vercel.app/api/silver" TargetMode="External"/><Relationship Id="rId1" Type="http://schemas.openxmlformats.org/officeDocument/2006/relationships/hyperlink" Target="https://zakatapi.vercel.app/api/go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9"/>
  <sheetViews>
    <sheetView tabSelected="1" workbookViewId="0">
      <selection activeCell="B69" sqref="B69"/>
    </sheetView>
  </sheetViews>
  <sheetFormatPr baseColWidth="10" defaultColWidth="12.6640625" defaultRowHeight="15.75" customHeight="1" x14ac:dyDescent="0.15"/>
  <cols>
    <col min="1" max="1" width="47.1640625" customWidth="1"/>
    <col min="2" max="2" width="18" customWidth="1"/>
    <col min="3" max="3" width="15.83203125" customWidth="1"/>
  </cols>
  <sheetData>
    <row r="1" spans="1:6" ht="36" customHeight="1" x14ac:dyDescent="0.2">
      <c r="A1" s="24" t="s">
        <v>0</v>
      </c>
      <c r="B1" s="21"/>
      <c r="C1" s="21"/>
      <c r="D1" s="21"/>
      <c r="E1" s="1"/>
      <c r="F1" s="1"/>
    </row>
    <row r="4" spans="1:6" x14ac:dyDescent="0.2">
      <c r="A4" s="25" t="s">
        <v>1</v>
      </c>
      <c r="B4" s="21"/>
    </row>
    <row r="5" spans="1:6" ht="15.75" customHeight="1" x14ac:dyDescent="0.15">
      <c r="A5" s="2" t="s">
        <v>2</v>
      </c>
      <c r="B5" s="2"/>
      <c r="C5" s="2" t="s">
        <v>3</v>
      </c>
      <c r="D5" s="2" t="b">
        <v>1</v>
      </c>
    </row>
    <row r="6" spans="1:6" ht="15.75" customHeight="1" x14ac:dyDescent="0.15">
      <c r="A6" s="2" t="s">
        <v>4</v>
      </c>
      <c r="B6" s="2"/>
    </row>
    <row r="7" spans="1:6" ht="15.75" customHeight="1" x14ac:dyDescent="0.15">
      <c r="A7" s="2" t="s">
        <v>5</v>
      </c>
      <c r="B7" s="2"/>
      <c r="C7" s="2" t="s">
        <v>3</v>
      </c>
      <c r="D7" s="2" t="b">
        <v>1</v>
      </c>
    </row>
    <row r="8" spans="1:6" ht="15.75" customHeight="1" x14ac:dyDescent="0.15">
      <c r="A8" s="2" t="s">
        <v>6</v>
      </c>
      <c r="B8" s="2"/>
    </row>
    <row r="9" spans="1:6" ht="15.75" customHeight="1" x14ac:dyDescent="0.15">
      <c r="A9" s="2" t="s">
        <v>7</v>
      </c>
      <c r="B9" s="2"/>
      <c r="C9" s="26" t="s">
        <v>55</v>
      </c>
      <c r="D9" s="27" t="s">
        <v>56</v>
      </c>
    </row>
    <row r="10" spans="1:6" ht="15.75" customHeight="1" x14ac:dyDescent="0.15">
      <c r="A10" s="2" t="s">
        <v>8</v>
      </c>
      <c r="B10" s="2"/>
      <c r="C10" s="26" t="s">
        <v>57</v>
      </c>
      <c r="D10" s="27" t="s">
        <v>58</v>
      </c>
    </row>
    <row r="12" spans="1:6" ht="15.75" customHeight="1" x14ac:dyDescent="0.15">
      <c r="A12" s="4" t="s">
        <v>9</v>
      </c>
      <c r="B12" s="5">
        <f>B6*B9 + IF(D5,B5 * B9)</f>
        <v>0</v>
      </c>
    </row>
    <row r="13" spans="1:6" ht="15.75" customHeight="1" x14ac:dyDescent="0.15">
      <c r="A13" s="6" t="s">
        <v>10</v>
      </c>
      <c r="B13" s="7">
        <f>B8*B10 + IF(D7,B7 * B10)</f>
        <v>0</v>
      </c>
    </row>
    <row r="15" spans="1:6" x14ac:dyDescent="0.2">
      <c r="A15" s="25" t="s">
        <v>11</v>
      </c>
      <c r="B15" s="21"/>
      <c r="C15" s="2" t="s">
        <v>12</v>
      </c>
      <c r="D15" s="2">
        <f ca="1">IFERROR(__xludf.DUMMYFUNCTION("GOOGLEFINANCE(""CURRENCY:USDCAD"")"),1.39195002)</f>
        <v>1.3919500199999999</v>
      </c>
    </row>
    <row r="16" spans="1:6" ht="15.75" customHeight="1" x14ac:dyDescent="0.15">
      <c r="A16" s="2" t="s">
        <v>13</v>
      </c>
      <c r="B16" s="3"/>
    </row>
    <row r="17" spans="1:4" ht="15.75" customHeight="1" x14ac:dyDescent="0.15">
      <c r="A17" s="2" t="s">
        <v>14</v>
      </c>
      <c r="B17" s="3"/>
    </row>
    <row r="18" spans="1:4" ht="15.75" customHeight="1" x14ac:dyDescent="0.15">
      <c r="A18" s="2" t="s">
        <v>15</v>
      </c>
      <c r="B18" s="3"/>
    </row>
    <row r="19" spans="1:4" ht="15.75" customHeight="1" x14ac:dyDescent="0.15">
      <c r="A19" s="2" t="s">
        <v>16</v>
      </c>
      <c r="B19" s="3"/>
    </row>
    <row r="20" spans="1:4" ht="15.75" customHeight="1" x14ac:dyDescent="0.15">
      <c r="A20" s="2" t="s">
        <v>17</v>
      </c>
      <c r="B20" s="3"/>
    </row>
    <row r="21" spans="1:4" ht="15.75" customHeight="1" x14ac:dyDescent="0.15">
      <c r="A21" s="8" t="s">
        <v>18</v>
      </c>
      <c r="B21" s="9"/>
      <c r="C21" s="2" t="s">
        <v>19</v>
      </c>
    </row>
    <row r="22" spans="1:4" ht="15.75" customHeight="1" x14ac:dyDescent="0.15">
      <c r="A22" s="8" t="s">
        <v>20</v>
      </c>
      <c r="B22" s="9"/>
      <c r="C22" s="2" t="s">
        <v>21</v>
      </c>
    </row>
    <row r="24" spans="1:4" ht="15.75" customHeight="1" x14ac:dyDescent="0.15">
      <c r="A24" s="10" t="s">
        <v>22</v>
      </c>
      <c r="B24" s="5">
        <f ca="1">B16+B17+B18*$D$15+B19+B20*$D$15</f>
        <v>0</v>
      </c>
    </row>
    <row r="25" spans="1:4" ht="15.75" customHeight="1" x14ac:dyDescent="0.15">
      <c r="A25" s="11" t="s">
        <v>23</v>
      </c>
      <c r="B25" s="12">
        <f>(B21*12+B22)*-1</f>
        <v>0</v>
      </c>
    </row>
    <row r="26" spans="1:4" ht="15.75" customHeight="1" x14ac:dyDescent="0.15">
      <c r="A26" s="13" t="s">
        <v>24</v>
      </c>
      <c r="B26" s="7">
        <f ca="1">B24+B25</f>
        <v>0</v>
      </c>
    </row>
    <row r="28" spans="1:4" x14ac:dyDescent="0.2">
      <c r="A28" s="25" t="s">
        <v>25</v>
      </c>
      <c r="B28" s="21"/>
      <c r="C28" s="2" t="s">
        <v>26</v>
      </c>
      <c r="D28" s="14">
        <v>0.3</v>
      </c>
    </row>
    <row r="29" spans="1:4" ht="15.75" customHeight="1" x14ac:dyDescent="0.15">
      <c r="A29" s="20" t="s">
        <v>27</v>
      </c>
      <c r="B29" s="21"/>
    </row>
    <row r="30" spans="1:4" ht="15.75" customHeight="1" x14ac:dyDescent="0.15">
      <c r="A30" s="2" t="s">
        <v>28</v>
      </c>
      <c r="B30" s="3"/>
    </row>
    <row r="31" spans="1:4" ht="15.75" customHeight="1" x14ac:dyDescent="0.15">
      <c r="A31" s="2" t="s">
        <v>29</v>
      </c>
      <c r="B31" s="3"/>
    </row>
    <row r="32" spans="1:4" ht="15.75" customHeight="1" x14ac:dyDescent="0.15">
      <c r="A32" s="2" t="s">
        <v>30</v>
      </c>
      <c r="B32" s="3"/>
    </row>
    <row r="33" spans="1:4" ht="15.75" customHeight="1" x14ac:dyDescent="0.15">
      <c r="A33" s="2" t="s">
        <v>31</v>
      </c>
      <c r="B33" s="3"/>
    </row>
    <row r="34" spans="1:4" ht="15.75" customHeight="1" x14ac:dyDescent="0.15">
      <c r="A34" s="10" t="s">
        <v>32</v>
      </c>
      <c r="B34" s="5">
        <f ca="1">B30+B31*$D$15+B32+B33*$D$15</f>
        <v>0</v>
      </c>
    </row>
    <row r="35" spans="1:4" ht="15.75" customHeight="1" x14ac:dyDescent="0.15">
      <c r="A35" s="13" t="s">
        <v>33</v>
      </c>
      <c r="B35" s="7">
        <f ca="1">B30+B31*$D$15+(B32*$D$28)+(B33*$D$15*$D$28)</f>
        <v>0</v>
      </c>
    </row>
    <row r="37" spans="1:4" ht="15.75" customHeight="1" x14ac:dyDescent="0.15">
      <c r="A37" s="20" t="s">
        <v>34</v>
      </c>
      <c r="B37" s="21"/>
    </row>
    <row r="38" spans="1:4" ht="15.75" customHeight="1" x14ac:dyDescent="0.15">
      <c r="A38" s="2" t="s">
        <v>28</v>
      </c>
      <c r="B38" s="3"/>
    </row>
    <row r="39" spans="1:4" ht="15.75" customHeight="1" x14ac:dyDescent="0.15">
      <c r="A39" s="2" t="s">
        <v>29</v>
      </c>
      <c r="B39" s="3"/>
    </row>
    <row r="40" spans="1:4" ht="15.75" customHeight="1" x14ac:dyDescent="0.15">
      <c r="A40" s="2" t="s">
        <v>30</v>
      </c>
      <c r="B40" s="3"/>
    </row>
    <row r="41" spans="1:4" ht="15.75" customHeight="1" x14ac:dyDescent="0.15">
      <c r="A41" s="2" t="s">
        <v>31</v>
      </c>
      <c r="B41" s="3"/>
    </row>
    <row r="42" spans="1:4" ht="15.75" customHeight="1" x14ac:dyDescent="0.15">
      <c r="A42" s="10" t="s">
        <v>35</v>
      </c>
      <c r="B42" s="5">
        <f ca="1">B38+B39*$D$15+B40+B41*$D$15</f>
        <v>0</v>
      </c>
    </row>
    <row r="43" spans="1:4" ht="15.75" customHeight="1" x14ac:dyDescent="0.15">
      <c r="A43" s="15" t="s">
        <v>36</v>
      </c>
      <c r="B43" s="16">
        <f ca="1">IF(B42&lt;=5000, 0.1, IF(B42&lt;=15000, 0.2, 0.3))</f>
        <v>0.1</v>
      </c>
    </row>
    <row r="44" spans="1:4" ht="15.75" customHeight="1" x14ac:dyDescent="0.15">
      <c r="A44" s="13" t="s">
        <v>37</v>
      </c>
      <c r="B44" s="7">
        <f ca="1">(1-B43)*(B38+B39*$D$15+B40*$D$28+B41*$D$15*$D$28)</f>
        <v>0</v>
      </c>
    </row>
    <row r="46" spans="1:4" ht="15.75" customHeight="1" x14ac:dyDescent="0.15">
      <c r="A46" s="20" t="s">
        <v>38</v>
      </c>
      <c r="B46" s="21"/>
      <c r="C46" s="2" t="s">
        <v>3</v>
      </c>
      <c r="D46" s="2" t="b">
        <v>1</v>
      </c>
    </row>
    <row r="47" spans="1:4" ht="15.75" customHeight="1" x14ac:dyDescent="0.15">
      <c r="A47" s="2" t="s">
        <v>28</v>
      </c>
      <c r="B47" s="3"/>
      <c r="C47" s="2" t="s">
        <v>39</v>
      </c>
      <c r="D47" s="17">
        <v>0.18</v>
      </c>
    </row>
    <row r="48" spans="1:4" ht="15.75" customHeight="1" x14ac:dyDescent="0.15">
      <c r="A48" s="2" t="s">
        <v>29</v>
      </c>
      <c r="B48" s="3"/>
    </row>
    <row r="49" spans="1:2" ht="15.75" customHeight="1" x14ac:dyDescent="0.15">
      <c r="A49" s="2" t="s">
        <v>30</v>
      </c>
      <c r="B49" s="3"/>
    </row>
    <row r="50" spans="1:2" ht="15.75" customHeight="1" x14ac:dyDescent="0.15">
      <c r="A50" s="2" t="s">
        <v>31</v>
      </c>
      <c r="B50" s="3"/>
    </row>
    <row r="51" spans="1:2" ht="15.75" customHeight="1" x14ac:dyDescent="0.15">
      <c r="A51" s="10" t="s">
        <v>40</v>
      </c>
      <c r="B51" s="5">
        <f ca="1">B47+B48*$D$15+B49+B50*$D$15</f>
        <v>0</v>
      </c>
    </row>
    <row r="52" spans="1:2" ht="15.75" customHeight="1" x14ac:dyDescent="0.15">
      <c r="A52" s="15" t="s">
        <v>41</v>
      </c>
      <c r="B52" s="18">
        <f ca="1">B51*D47</f>
        <v>0</v>
      </c>
    </row>
    <row r="53" spans="1:2" ht="15.75" customHeight="1" x14ac:dyDescent="0.15">
      <c r="A53" s="13" t="s">
        <v>42</v>
      </c>
      <c r="B53" s="7">
        <f ca="1">(1-D47)*(B47+B48*$D$15+B49*$D$28+B50*$D$15*$D$28)</f>
        <v>0</v>
      </c>
    </row>
    <row r="55" spans="1:2" ht="14" x14ac:dyDescent="0.15">
      <c r="A55" s="20" t="s">
        <v>43</v>
      </c>
      <c r="B55" s="21"/>
    </row>
    <row r="56" spans="1:2" ht="13" x14ac:dyDescent="0.15">
      <c r="A56" s="2" t="s">
        <v>44</v>
      </c>
      <c r="B56" s="3"/>
    </row>
    <row r="57" spans="1:2" ht="13" x14ac:dyDescent="0.15">
      <c r="A57" s="2" t="s">
        <v>45</v>
      </c>
      <c r="B57" s="3"/>
    </row>
    <row r="58" spans="1:2" ht="13" x14ac:dyDescent="0.15">
      <c r="A58" s="2" t="s">
        <v>30</v>
      </c>
      <c r="B58" s="3"/>
    </row>
    <row r="59" spans="1:2" ht="13" x14ac:dyDescent="0.15">
      <c r="A59" s="2" t="s">
        <v>31</v>
      </c>
      <c r="B59" s="3"/>
    </row>
    <row r="60" spans="1:2" ht="13" x14ac:dyDescent="0.15">
      <c r="A60" s="2" t="s">
        <v>46</v>
      </c>
      <c r="B60" s="3"/>
    </row>
    <row r="61" spans="1:2" ht="13" x14ac:dyDescent="0.15">
      <c r="A61" s="2" t="s">
        <v>47</v>
      </c>
      <c r="B61" s="3"/>
    </row>
    <row r="62" spans="1:2" ht="13" x14ac:dyDescent="0.15">
      <c r="A62" s="10" t="s">
        <v>48</v>
      </c>
      <c r="B62" s="5">
        <f ca="1">B56+B58+B60+(B57+B59+B61)*$D$15</f>
        <v>0</v>
      </c>
    </row>
    <row r="63" spans="1:2" ht="13" x14ac:dyDescent="0.15">
      <c r="A63" s="13" t="s">
        <v>49</v>
      </c>
      <c r="B63" s="7">
        <f ca="1">B56+B57*$D$15+B58*$D$28+B59*$D$15*$D$28+B60+B61*$D$15</f>
        <v>0</v>
      </c>
    </row>
    <row r="65" spans="1:4" ht="17" x14ac:dyDescent="0.2">
      <c r="A65" s="22" t="s">
        <v>50</v>
      </c>
      <c r="B65" s="23"/>
    </row>
    <row r="66" spans="1:4" ht="13" x14ac:dyDescent="0.15">
      <c r="A66" s="15" t="s">
        <v>51</v>
      </c>
      <c r="B66" s="18">
        <f ca="1">B12+B13+B26+B34+B42+B51+B62</f>
        <v>0</v>
      </c>
    </row>
    <row r="67" spans="1:4" ht="13" x14ac:dyDescent="0.15">
      <c r="A67" s="15" t="s">
        <v>52</v>
      </c>
      <c r="B67" s="18">
        <f ca="1">B12+B13+B26+B35+B44+B53+B63</f>
        <v>0</v>
      </c>
    </row>
    <row r="68" spans="1:4" ht="13" x14ac:dyDescent="0.15">
      <c r="A68" s="15" t="s">
        <v>53</v>
      </c>
      <c r="B68" s="3"/>
      <c r="C68" s="26" t="s">
        <v>60</v>
      </c>
      <c r="D68" s="27" t="s">
        <v>59</v>
      </c>
    </row>
    <row r="69" spans="1:4" ht="13" x14ac:dyDescent="0.15">
      <c r="A69" s="13" t="s">
        <v>54</v>
      </c>
      <c r="B69" s="7">
        <f ca="1">IF(B67&gt;=B68,B67*0.025,0)</f>
        <v>0</v>
      </c>
      <c r="D69" s="19" t="str">
        <f ca="1">IF(AND(B67 &lt; B68, B66 &lt;&gt; 0), "Your Zakat Liable assets are below the Nisab threshold", "")</f>
        <v/>
      </c>
    </row>
  </sheetData>
  <mergeCells count="9">
    <mergeCell ref="A55:B55"/>
    <mergeCell ref="A65:B65"/>
    <mergeCell ref="A1:D1"/>
    <mergeCell ref="A4:B4"/>
    <mergeCell ref="A15:B15"/>
    <mergeCell ref="A28:B28"/>
    <mergeCell ref="A29:B29"/>
    <mergeCell ref="A37:B37"/>
    <mergeCell ref="A46:B46"/>
  </mergeCells>
  <conditionalFormatting sqref="B5:B10">
    <cfRule type="containsBlanks" dxfId="8" priority="2">
      <formula>LEN(TRIM(B5))=0</formula>
    </cfRule>
  </conditionalFormatting>
  <conditionalFormatting sqref="B16:B22">
    <cfRule type="containsBlanks" dxfId="7" priority="5">
      <formula>LEN(TRIM(B16))=0</formula>
    </cfRule>
  </conditionalFormatting>
  <conditionalFormatting sqref="B26">
    <cfRule type="cellIs" dxfId="6" priority="3" operator="greaterThanOrEqual">
      <formula>0</formula>
    </cfRule>
    <cfRule type="cellIs" dxfId="5" priority="4" operator="lessThan">
      <formula>0</formula>
    </cfRule>
  </conditionalFormatting>
  <conditionalFormatting sqref="B30:B33">
    <cfRule type="containsBlanks" dxfId="4" priority="7">
      <formula>LEN(TRIM(B30))=0</formula>
    </cfRule>
  </conditionalFormatting>
  <conditionalFormatting sqref="B38:B41">
    <cfRule type="containsBlanks" dxfId="3" priority="8">
      <formula>LEN(TRIM(B38))=0</formula>
    </cfRule>
  </conditionalFormatting>
  <conditionalFormatting sqref="B47:B50">
    <cfRule type="containsBlanks" dxfId="2" priority="9">
      <formula>LEN(TRIM(B47))=0</formula>
    </cfRule>
  </conditionalFormatting>
  <conditionalFormatting sqref="B56:B61">
    <cfRule type="containsBlanks" dxfId="1" priority="10">
      <formula>LEN(TRIM(B56))=0</formula>
    </cfRule>
  </conditionalFormatting>
  <conditionalFormatting sqref="B68">
    <cfRule type="containsBlanks" dxfId="0" priority="1">
      <formula>LEN(TRIM(B68))=0</formula>
    </cfRule>
  </conditionalFormatting>
  <dataValidations count="1">
    <dataValidation type="custom" allowBlank="1" showDropDown="1" showInputMessage="1" showErrorMessage="1" prompt="Must a number greater than or equal to 0" sqref="D47" xr:uid="{00000000-0002-0000-0000-000000000000}">
      <formula1>AND(ISNUMBER(D47), D47&gt;=0)</formula1>
    </dataValidation>
  </dataValidations>
  <hyperlinks>
    <hyperlink ref="D9" r:id="rId1" xr:uid="{52BC8924-513A-094A-AAE0-5F8BBC3F311C}"/>
    <hyperlink ref="D10" r:id="rId2" xr:uid="{3D9FEFB1-718F-C444-92D3-DAB577A0E192}"/>
    <hyperlink ref="D68" r:id="rId3" xr:uid="{47EF26BC-3BA5-0E49-9BEA-82D350A8DF2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Aarij Anwer</cp:lastModifiedBy>
  <dcterms:modified xsi:type="dcterms:W3CDTF">2026-01-11T03:43:49Z</dcterms:modified>
</cp:coreProperties>
</file>